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867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<sst xmlns="http://schemas.openxmlformats.org/spreadsheetml/2006/main" count="59" uniqueCount="44">
  <si>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KIDEM VE İHBAR TAZMİNATI HESAPLAMA TABLOSU</t>
  </si>
  <si>
    <t>İhbar Önelleri</t>
  </si>
  <si>
    <t>Kıdem Tazminatı Tavanı</t>
  </si>
  <si>
    <t>İşe Giriş Tarihi</t>
  </si>
  <si>
    <t>İşten Çıkış tarihi</t>
  </si>
  <si>
    <t>Oran (%)</t>
  </si>
  <si>
    <t>Vergi</t>
  </si>
  <si>
    <t>Gün sayısı</t>
  </si>
  <si>
    <t>İhbar süresi</t>
  </si>
  <si>
    <t>İşten Çıkış Tarihi</t>
  </si>
  <si>
    <t>HİZMETLERİN DÖKÜMÜ</t>
  </si>
  <si>
    <t>Giriş Tarihi</t>
  </si>
  <si>
    <t>Gün</t>
  </si>
  <si>
    <t>Ay</t>
  </si>
  <si>
    <t>Yıl</t>
  </si>
  <si>
    <t>Çıkış Tarihi</t>
  </si>
  <si>
    <t>Hizmet Süresi</t>
  </si>
  <si>
    <t>KIDEM TAZMİNATINA ESAS HİZMET SÜRESİ</t>
  </si>
  <si>
    <t>KIDEM TAZMİNATINA ESAS BİR GÜNLÜK ÜCRETİ</t>
  </si>
  <si>
    <t xml:space="preserve">   Günlük brüt çıplak ücreti(asıl ücret)</t>
  </si>
  <si>
    <t>KIDEM TAZMİNATI TUTARI</t>
  </si>
  <si>
    <t xml:space="preserve">  YIL (  Kıdem tazminatı esas 1 günlük ücreti  x  kıdem tazminatı gün sayısı  x  hizmet yılı )</t>
  </si>
  <si>
    <t xml:space="preserve">  AY ( 1 yıllık kıdem tazminatı tutarı : 12 x ay )</t>
  </si>
  <si>
    <t xml:space="preserve">  GÜN ( 1 yıllık kıdem tazminatı tutarı : 365 x gün )</t>
  </si>
  <si>
    <t xml:space="preserve">  TOPLAM KIDEM TAZMİNATI</t>
  </si>
  <si>
    <t xml:space="preserve">  Damga Vergisi Kesintisi</t>
  </si>
  <si>
    <t xml:space="preserve">  ÖDENECEK KIDEM TAZMİNATI</t>
  </si>
  <si>
    <t>İsmet Kaptan Mh. Hürriyet Blv. Kavala Plaza No:4/1 D:401 Çankaya / İZMİR</t>
  </si>
  <si>
    <t>Tel : 0.232.483 80 85  eposta: mizan@mizandenetim.com   web: www.mizandenetim.com</t>
  </si>
  <si>
    <t>2010 Yılı Gelir Vergisi Tarifesi</t>
  </si>
  <si>
    <t>EVET</t>
  </si>
  <si>
    <t>HAYIR</t>
  </si>
  <si>
    <t>İhbar Tazminatı Hesaplanacak mı?</t>
  </si>
  <si>
    <t>Aylık Brüt Ücret (TL)</t>
  </si>
  <si>
    <t>Kıdeme Tazminatına Esas Ücret (TL)</t>
  </si>
  <si>
    <t>Kümülatif Gelirvergisi Matrahı (TL)</t>
  </si>
  <si>
    <t>Brüt kıdem tazminatı (TL)</t>
  </si>
  <si>
    <t>Kıdem tazminatı damga vergisi (TL)</t>
  </si>
  <si>
    <t>Net kıdem tazminatı (TL)</t>
  </si>
  <si>
    <t>Brüt ihbar tazminatı (TL)</t>
  </si>
  <si>
    <t>İhbar tazminatı gelir vergisi (TL)</t>
  </si>
  <si>
    <t>İhbar tazminatı damga vergisi (TL)</t>
  </si>
  <si>
    <t>Net ihbar tazminatı (TL)</t>
  </si>
  <si>
    <t>Toplam Ödenecek Tazminat (TL)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</si>
</sst>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8"/>
      <color indexed="56"/>
      <name val="Trebuchet MS"/>
      <family val="2"/>
    </font>
    <font>
      <i/>
      <sz val="8"/>
      <name val="Trebuchet MS"/>
      <family val="2"/>
    </font>
    <font>
      <b/>
      <sz val="8"/>
      <color indexed="51"/>
      <name val="Trebuchet MS"/>
      <family val="2"/>
    </font>
    <font>
      <b/>
      <sz val="8"/>
      <color indexed="52"/>
      <name val="Trebuchet MS"/>
      <family val="2"/>
    </font>
    <font>
      <sz val="8"/>
      <color indexed="18"/>
      <name val="Trebuchet MS"/>
      <family val="2"/>
    </font>
    <font>
      <b/>
      <i/>
      <sz val="8"/>
      <color indexed="10"/>
      <name val="Arial"/>
      <family val="2"/>
    </font>
    <font>
      <b/>
      <sz val="8"/>
      <color indexed="18"/>
      <name val="Trebuchet MS"/>
      <family val="2"/>
    </font>
    <font>
      <b/>
      <sz val="7"/>
      <color indexed="10"/>
      <name val="Trebuchet MS"/>
      <family val="2"/>
    </font>
    <font>
      <i/>
      <sz val="8"/>
      <color indexed="18"/>
      <name val="Trebuchet MS"/>
      <family val="2"/>
    </font>
    <font>
      <b/>
      <sz val="9"/>
      <color indexed="18"/>
      <name val="Trebuchet MS"/>
      <family val="2"/>
    </font>
    <font>
      <sz val="10"/>
      <name val="Trebuchet MS"/>
      <family val="2"/>
    </font>
    <font>
      <b/>
      <sz val="9"/>
      <color indexed="56"/>
      <name val="Trebuchet MS"/>
      <family val="2"/>
    </font>
    <font>
      <sz val="9"/>
      <name val="Arial"/>
      <family val="2"/>
    </font>
    <font>
      <sz val="10"/>
      <name val="Arial"/>
      <family val="2"/>
    </font>
    <font>
      <sz val="10"/>
      <name val="Tw Cen MT"/>
      <family val="2"/>
    </font>
    <font>
      <b/>
      <sz val="8.5"/>
      <name val="Trebuchet MS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Calibri"/>
      <family val="2"/>
    </font>
    <font>
      <sz val="10"/>
      <name val="Calibri"/>
      <family val="2"/>
    </font>
    <font>
      <b/>
      <sz val="28"/>
      <color indexed="8"/>
      <name val="Calibri"/>
      <family val="2"/>
    </font>
    <font>
      <b/>
      <sz val="9"/>
      <color indexed="20"/>
      <name val="Calibri"/>
      <family val="2"/>
    </font>
    <font>
      <b/>
      <sz val="12"/>
      <color indexed="8"/>
      <name val="Calibri"/>
      <family val="2"/>
    </font>
    <font>
      <b/>
      <sz val="8.5"/>
      <name val="Calibri"/>
      <family val="2"/>
    </font>
    <font>
      <sz val="11"/>
      <name val="Calibri"/>
      <family val="2"/>
    </font>
    <font>
      <b/>
      <sz val="9"/>
      <color indexed="9"/>
      <name val="Trebuchet MS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28"/>
      <color theme="1"/>
      <name val="Calibri"/>
      <family val="2"/>
    </font>
    <font>
      <b/>
      <sz val="9"/>
      <color rgb="FF800080"/>
      <name val="Calibri"/>
      <family val="2"/>
    </font>
    <font>
      <b/>
      <sz val="12"/>
      <color theme="1"/>
      <name val="Calibri"/>
      <family val="2"/>
    </font>
    <font>
      <b/>
      <sz val="9"/>
      <color theme="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9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2"/>
      </left>
      <right/>
      <top style="thin">
        <color indexed="24"/>
      </top>
      <bottom style="thin">
        <color indexed="24"/>
      </bottom>
    </border>
    <border>
      <left style="thin">
        <color indexed="52"/>
      </left>
      <right style="thin">
        <color indexed="52"/>
      </right>
      <top style="thin">
        <color indexed="24"/>
      </top>
      <bottom style="thin">
        <color indexed="24"/>
      </bottom>
    </border>
    <border>
      <left style="medium">
        <color indexed="17"/>
      </left>
      <right/>
      <top style="medium">
        <color indexed="17"/>
      </top>
      <bottom style="medium">
        <color indexed="17"/>
      </bottom>
    </border>
    <border>
      <left/>
      <right/>
      <top style="medium">
        <color indexed="17"/>
      </top>
      <bottom style="medium">
        <color indexed="17"/>
      </bottom>
    </border>
    <border>
      <left/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24"/>
      </left>
      <right/>
      <top style="thin">
        <color indexed="24"/>
      </top>
      <bottom style="thin">
        <color indexed="24"/>
      </bottom>
    </border>
    <border>
      <left/>
      <right/>
      <top style="thin">
        <color indexed="24"/>
      </top>
      <bottom style="thin">
        <color indexed="24"/>
      </bottom>
    </border>
    <border>
      <left/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52"/>
      </left>
      <right/>
      <top/>
      <bottom style="thin">
        <color indexed="24"/>
      </bottom>
    </border>
    <border>
      <left style="thin">
        <color indexed="52"/>
      </left>
      <right style="thin">
        <color indexed="52"/>
      </right>
      <top/>
      <bottom style="thin">
        <color indexed="24"/>
      </bottom>
    </border>
    <border>
      <left/>
      <right style="thin">
        <color indexed="52"/>
      </right>
      <top/>
      <bottom style="thin">
        <color indexed="24"/>
      </bottom>
    </border>
    <border>
      <left/>
      <right style="thin">
        <color indexed="52"/>
      </right>
      <top style="thin">
        <color indexed="24"/>
      </top>
      <bottom style="thin">
        <color indexed="24"/>
      </bottom>
    </border>
    <border>
      <left/>
      <right/>
      <top/>
      <bottom style="thin"/>
    </border>
    <border>
      <left style="thin">
        <color rgb="FF00009E"/>
      </left>
      <right/>
      <top/>
      <bottom style="thin">
        <color rgb="FF00009E"/>
      </bottom>
    </border>
    <border>
      <left style="thin">
        <color rgb="FF00009E"/>
      </left>
      <right/>
      <top style="thin">
        <color rgb="FF00009E"/>
      </top>
      <bottom style="thin">
        <color rgb="FF00009E"/>
      </bottom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/>
      <right/>
      <top style="thin">
        <color indexed="24"/>
      </top>
      <bottom style="thin">
        <color indexed="24"/>
      </bottom>
    </border>
    <border>
      <left/>
      <right style="thin"/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4" fontId="3" fillId="33" borderId="0" xfId="0" applyNumberFormat="1" applyFont="1" applyFill="1" applyBorder="1" applyAlignment="1" applyProtection="1">
      <alignment horizontal="right" vertical="center" indent="1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4" fontId="3" fillId="33" borderId="11" xfId="0" applyNumberFormat="1" applyFont="1" applyFill="1" applyBorder="1" applyAlignment="1" applyProtection="1">
      <alignment horizontal="right" vertical="center" indent="1"/>
      <protection hidden="1"/>
    </xf>
    <xf numFmtId="0" fontId="62" fillId="33" borderId="0" xfId="0" applyFont="1" applyFill="1" applyAlignment="1" applyProtection="1">
      <alignment horizontal="center" wrapText="1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4" fontId="3" fillId="33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63" fillId="33" borderId="0" xfId="0" applyFont="1" applyFill="1" applyAlignment="1" applyProtection="1">
      <alignment wrapText="1"/>
      <protection hidden="1"/>
    </xf>
    <xf numFmtId="4" fontId="0" fillId="33" borderId="0" xfId="0" applyNumberFormat="1" applyFill="1" applyAlignment="1" applyProtection="1">
      <alignment/>
      <protection hidden="1"/>
    </xf>
    <xf numFmtId="14" fontId="3" fillId="33" borderId="11" xfId="0" applyNumberFormat="1" applyFont="1" applyFill="1" applyBorder="1" applyAlignment="1" applyProtection="1">
      <alignment horizontal="right" vertical="center" indent="1"/>
      <protection hidden="1"/>
    </xf>
    <xf numFmtId="0" fontId="4" fillId="33" borderId="0" xfId="0" applyFont="1" applyFill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 vertical="top"/>
      <protection hidden="1"/>
    </xf>
    <xf numFmtId="0" fontId="5" fillId="33" borderId="13" xfId="0" applyFont="1" applyFill="1" applyBorder="1" applyAlignment="1" applyProtection="1">
      <alignment horizontal="center" vertical="top"/>
      <protection hidden="1"/>
    </xf>
    <xf numFmtId="0" fontId="5" fillId="33" borderId="14" xfId="0" applyFont="1" applyFill="1" applyBorder="1" applyAlignment="1" applyProtection="1">
      <alignment horizontal="center" vertical="top"/>
      <protection hidden="1"/>
    </xf>
    <xf numFmtId="0" fontId="6" fillId="33" borderId="15" xfId="0" applyFont="1" applyFill="1" applyBorder="1" applyAlignment="1" applyProtection="1">
      <alignment horizontal="center" vertical="top"/>
      <protection hidden="1"/>
    </xf>
    <xf numFmtId="0" fontId="6" fillId="33" borderId="16" xfId="0" applyFont="1" applyFill="1" applyBorder="1" applyAlignment="1" applyProtection="1">
      <alignment horizontal="center" vertical="top"/>
      <protection hidden="1"/>
    </xf>
    <xf numFmtId="0" fontId="6" fillId="33" borderId="17" xfId="0" applyFont="1" applyFill="1" applyBorder="1" applyAlignment="1" applyProtection="1">
      <alignment horizontal="center" vertical="top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3" fillId="33" borderId="20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1" fontId="7" fillId="33" borderId="11" xfId="0" applyNumberFormat="1" applyFont="1" applyFill="1" applyBorder="1" applyAlignment="1" applyProtection="1">
      <alignment horizontal="center"/>
      <protection hidden="1"/>
    </xf>
    <xf numFmtId="0" fontId="8" fillId="33" borderId="0" xfId="0" applyFont="1" applyFill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4" fillId="33" borderId="0" xfId="0" applyFont="1" applyFill="1" applyAlignment="1" applyProtection="1">
      <alignment/>
      <protection hidden="1"/>
    </xf>
    <xf numFmtId="0" fontId="3" fillId="33" borderId="11" xfId="0" applyFont="1" applyFill="1" applyBorder="1" applyAlignment="1" applyProtection="1">
      <alignment horizontal="left" vertical="center" indent="1"/>
      <protection hidden="1"/>
    </xf>
    <xf numFmtId="1" fontId="9" fillId="33" borderId="11" xfId="0" applyNumberFormat="1" applyFont="1" applyFill="1" applyBorder="1" applyAlignment="1" applyProtection="1">
      <alignment horizontal="right" indent="1"/>
      <protection hidden="1"/>
    </xf>
    <xf numFmtId="0" fontId="3" fillId="33" borderId="18" xfId="0" applyFont="1" applyFill="1" applyBorder="1" applyAlignment="1" applyProtection="1">
      <alignment horizontal="left" vertical="center" indent="1"/>
      <protection hidden="1"/>
    </xf>
    <xf numFmtId="0" fontId="10" fillId="33" borderId="0" xfId="0" applyFont="1" applyFill="1" applyBorder="1" applyAlignment="1" applyProtection="1">
      <alignment/>
      <protection hidden="1"/>
    </xf>
    <xf numFmtId="1" fontId="11" fillId="33" borderId="0" xfId="0" applyNumberFormat="1" applyFont="1" applyFill="1" applyBorder="1" applyAlignment="1" applyProtection="1">
      <alignment horizontal="right"/>
      <protection hidden="1"/>
    </xf>
    <xf numFmtId="0" fontId="12" fillId="33" borderId="0" xfId="0" applyFont="1" applyFill="1" applyAlignment="1" applyProtection="1">
      <alignment/>
      <protection hidden="1"/>
    </xf>
    <xf numFmtId="0" fontId="13" fillId="33" borderId="0" xfId="0" applyFont="1" applyFill="1" applyAlignment="1" applyProtection="1">
      <alignment/>
      <protection hidden="1"/>
    </xf>
    <xf numFmtId="0" fontId="13" fillId="33" borderId="0" xfId="0" applyFont="1" applyFill="1" applyAlignment="1" applyProtection="1">
      <alignment horizontal="right" indent="1"/>
      <protection hidden="1"/>
    </xf>
    <xf numFmtId="0" fontId="3" fillId="33" borderId="10" xfId="0" applyFont="1" applyFill="1" applyBorder="1" applyAlignment="1" applyProtection="1">
      <alignment horizontal="left" vertical="center" indent="1"/>
      <protection hidden="1"/>
    </xf>
    <xf numFmtId="0" fontId="3" fillId="33" borderId="21" xfId="0" applyFont="1" applyFill="1" applyBorder="1" applyAlignment="1" applyProtection="1">
      <alignment horizontal="left" vertical="center" indent="1"/>
      <protection hidden="1"/>
    </xf>
    <xf numFmtId="1" fontId="14" fillId="33" borderId="11" xfId="0" applyNumberFormat="1" applyFont="1" applyFill="1" applyBorder="1" applyAlignment="1" applyProtection="1">
      <alignment horizontal="right" vertical="center" indent="1"/>
      <protection hidden="1"/>
    </xf>
    <xf numFmtId="1" fontId="0" fillId="33" borderId="0" xfId="0" applyNumberFormat="1" applyFill="1" applyAlignment="1" applyProtection="1">
      <alignment/>
      <protection hidden="1"/>
    </xf>
    <xf numFmtId="0" fontId="15" fillId="33" borderId="0" xfId="0" applyFont="1" applyFill="1" applyAlignment="1" applyProtection="1">
      <alignment/>
      <protection hidden="1"/>
    </xf>
    <xf numFmtId="0" fontId="16" fillId="33" borderId="0" xfId="0" applyFont="1" applyFill="1" applyAlignment="1" applyProtection="1">
      <alignment horizontal="right" indent="1"/>
      <protection hidden="1"/>
    </xf>
    <xf numFmtId="3" fontId="13" fillId="33" borderId="0" xfId="0" applyNumberFormat="1" applyFont="1" applyFill="1" applyAlignment="1" applyProtection="1">
      <alignment horizontal="right" indent="1"/>
      <protection hidden="1"/>
    </xf>
    <xf numFmtId="4" fontId="14" fillId="33" borderId="11" xfId="0" applyNumberFormat="1" applyFont="1" applyFill="1" applyBorder="1" applyAlignment="1" applyProtection="1">
      <alignment horizontal="right" vertical="center" indent="1"/>
      <protection hidden="1"/>
    </xf>
    <xf numFmtId="4" fontId="16" fillId="33" borderId="0" xfId="0" applyNumberFormat="1" applyFont="1" applyFill="1" applyAlignment="1" applyProtection="1">
      <alignment horizontal="right" indent="1"/>
      <protection hidden="1"/>
    </xf>
    <xf numFmtId="4" fontId="13" fillId="33" borderId="0" xfId="0" applyNumberFormat="1" applyFont="1" applyFill="1" applyAlignment="1" applyProtection="1">
      <alignment horizontal="right" indent="1"/>
      <protection hidden="1"/>
    </xf>
    <xf numFmtId="0" fontId="38" fillId="33" borderId="0" xfId="0" applyFont="1" applyFill="1" applyAlignment="1" applyProtection="1">
      <alignment horizontal="right"/>
      <protection hidden="1"/>
    </xf>
    <xf numFmtId="0" fontId="39" fillId="33" borderId="0" xfId="0" applyFont="1" applyFill="1" applyBorder="1" applyAlignment="1" applyProtection="1">
      <alignment/>
      <protection hidden="1"/>
    </xf>
    <xf numFmtId="0" fontId="64" fillId="33" borderId="0" xfId="0" applyFont="1" applyFill="1" applyBorder="1" applyAlignment="1" applyProtection="1">
      <alignment horizontal="right"/>
      <protection hidden="1"/>
    </xf>
    <xf numFmtId="0" fontId="65" fillId="33" borderId="0" xfId="0" applyFont="1" applyFill="1" applyBorder="1" applyAlignment="1" applyProtection="1">
      <alignment horizontal="left" vertical="center" indent="3"/>
      <protection hidden="1"/>
    </xf>
    <xf numFmtId="0" fontId="39" fillId="33" borderId="0" xfId="0" applyFont="1" applyFill="1" applyBorder="1" applyAlignment="1" applyProtection="1">
      <alignment horizontal="left" indent="3"/>
      <protection hidden="1"/>
    </xf>
    <xf numFmtId="0" fontId="39" fillId="33" borderId="22" xfId="0" applyFont="1" applyFill="1" applyBorder="1" applyAlignment="1" applyProtection="1">
      <alignment/>
      <protection hidden="1"/>
    </xf>
    <xf numFmtId="0" fontId="66" fillId="33" borderId="22" xfId="0" applyFont="1" applyFill="1" applyBorder="1" applyAlignment="1" applyProtection="1">
      <alignment horizontal="right"/>
      <protection hidden="1"/>
    </xf>
    <xf numFmtId="0" fontId="65" fillId="33" borderId="22" xfId="0" applyFont="1" applyFill="1" applyBorder="1" applyAlignment="1" applyProtection="1">
      <alignment horizontal="left" indent="3"/>
      <protection hidden="1"/>
    </xf>
    <xf numFmtId="0" fontId="17" fillId="33" borderId="0" xfId="0" applyFont="1" applyFill="1" applyBorder="1" applyAlignment="1" applyProtection="1">
      <alignment horizontal="left" vertical="center" indent="18"/>
      <protection hidden="1"/>
    </xf>
    <xf numFmtId="0" fontId="17" fillId="33" borderId="22" xfId="0" applyFont="1" applyFill="1" applyBorder="1" applyAlignment="1" applyProtection="1">
      <alignment horizontal="left" vertical="top" indent="18"/>
      <protection hidden="1"/>
    </xf>
    <xf numFmtId="0" fontId="39" fillId="33" borderId="0" xfId="0" applyFont="1" applyFill="1" applyAlignment="1" applyProtection="1">
      <alignment/>
      <protection hidden="1"/>
    </xf>
    <xf numFmtId="0" fontId="43" fillId="0" borderId="23" xfId="0" applyFont="1" applyFill="1" applyBorder="1" applyAlignment="1" applyProtection="1">
      <alignment horizontal="left" indent="1"/>
      <protection hidden="1"/>
    </xf>
    <xf numFmtId="14" fontId="18" fillId="0" borderId="23" xfId="0" applyNumberFormat="1" applyFont="1" applyFill="1" applyBorder="1" applyAlignment="1" applyProtection="1">
      <alignment horizontal="right" indent="1"/>
      <protection locked="0"/>
    </xf>
    <xf numFmtId="14" fontId="18" fillId="0" borderId="24" xfId="0" applyNumberFormat="1" applyFont="1" applyFill="1" applyBorder="1" applyAlignment="1" applyProtection="1">
      <alignment horizontal="right" indent="1"/>
      <protection locked="0"/>
    </xf>
    <xf numFmtId="4" fontId="18" fillId="0" borderId="24" xfId="0" applyNumberFormat="1" applyFont="1" applyFill="1" applyBorder="1" applyAlignment="1" applyProtection="1">
      <alignment horizontal="right" indent="1"/>
      <protection locked="0"/>
    </xf>
    <xf numFmtId="4" fontId="18" fillId="0" borderId="24" xfId="0" applyNumberFormat="1" applyFont="1" applyFill="1" applyBorder="1" applyAlignment="1" applyProtection="1">
      <alignment horizontal="right" indent="1"/>
      <protection hidden="1"/>
    </xf>
    <xf numFmtId="3" fontId="18" fillId="0" borderId="23" xfId="0" applyNumberFormat="1" applyFont="1" applyFill="1" applyBorder="1" applyAlignment="1" applyProtection="1">
      <alignment horizontal="right" indent="1"/>
      <protection hidden="1"/>
    </xf>
    <xf numFmtId="3" fontId="18" fillId="0" borderId="24" xfId="0" applyNumberFormat="1" applyFont="1" applyFill="1" applyBorder="1" applyAlignment="1" applyProtection="1">
      <alignment horizontal="right" indent="1"/>
      <protection hidden="1"/>
    </xf>
    <xf numFmtId="4" fontId="18" fillId="0" borderId="23" xfId="0" applyNumberFormat="1" applyFont="1" applyFill="1" applyBorder="1" applyAlignment="1" applyProtection="1">
      <alignment horizontal="right" indent="1"/>
      <protection hidden="1"/>
    </xf>
    <xf numFmtId="0" fontId="19" fillId="33" borderId="0" xfId="0" applyFont="1" applyFill="1" applyAlignment="1" applyProtection="1">
      <alignment horizontal="center" wrapText="1"/>
      <protection hidden="1"/>
    </xf>
    <xf numFmtId="0" fontId="44" fillId="33" borderId="0" xfId="0" applyFont="1" applyFill="1" applyAlignment="1" applyProtection="1">
      <alignment/>
      <protection hidden="1"/>
    </xf>
    <xf numFmtId="0" fontId="67" fillId="34" borderId="25" xfId="0" applyFont="1" applyFill="1" applyBorder="1" applyAlignment="1" applyProtection="1">
      <alignment horizontal="center"/>
      <protection hidden="1"/>
    </xf>
    <xf numFmtId="0" fontId="67" fillId="34" borderId="26" xfId="0" applyFont="1" applyFill="1" applyBorder="1" applyAlignment="1" applyProtection="1">
      <alignment horizontal="center"/>
      <protection hidden="1"/>
    </xf>
    <xf numFmtId="0" fontId="3" fillId="33" borderId="27" xfId="0" applyFont="1" applyFill="1" applyBorder="1" applyAlignment="1" applyProtection="1">
      <alignment horizontal="center" vertical="center"/>
      <protection hidden="1"/>
    </xf>
    <xf numFmtId="0" fontId="3" fillId="33" borderId="28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609600" cy="352425"/>
    <xdr:sp>
      <xdr:nvSpPr>
        <xdr:cNvPr id="1" name="AutoShape 2"/>
        <xdr:cNvSpPr>
          <a:spLocks noChangeAspect="1"/>
        </xdr:cNvSpPr>
      </xdr:nvSpPr>
      <xdr:spPr>
        <a:xfrm>
          <a:off x="590550" y="190500"/>
          <a:ext cx="609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</xdr:row>
      <xdr:rowOff>0</xdr:rowOff>
    </xdr:from>
    <xdr:ext cx="1009650" cy="352425"/>
    <xdr:sp>
      <xdr:nvSpPr>
        <xdr:cNvPr id="2" name="AutoShape 6"/>
        <xdr:cNvSpPr>
          <a:spLocks noChangeAspect="1"/>
        </xdr:cNvSpPr>
      </xdr:nvSpPr>
      <xdr:spPr>
        <a:xfrm>
          <a:off x="485775" y="19050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09600" cy="352425"/>
    <xdr:sp>
      <xdr:nvSpPr>
        <xdr:cNvPr id="3" name="AutoShape 10"/>
        <xdr:cNvSpPr>
          <a:spLocks noChangeAspect="1"/>
        </xdr:cNvSpPr>
      </xdr:nvSpPr>
      <xdr:spPr>
        <a:xfrm>
          <a:off x="590550" y="190500"/>
          <a:ext cx="609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</xdr:row>
      <xdr:rowOff>0</xdr:rowOff>
    </xdr:from>
    <xdr:ext cx="1009650" cy="352425"/>
    <xdr:sp>
      <xdr:nvSpPr>
        <xdr:cNvPr id="4" name="AutoShape 6"/>
        <xdr:cNvSpPr>
          <a:spLocks noChangeAspect="1"/>
        </xdr:cNvSpPr>
      </xdr:nvSpPr>
      <xdr:spPr>
        <a:xfrm>
          <a:off x="485775" y="190500"/>
          <a:ext cx="1009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171450</xdr:colOff>
      <xdr:row>1</xdr:row>
      <xdr:rowOff>47625</xdr:rowOff>
    </xdr:from>
    <xdr:ext cx="438150" cy="295275"/>
    <xdr:sp>
      <xdr:nvSpPr>
        <xdr:cNvPr id="5" name="AutoShape 14"/>
        <xdr:cNvSpPr>
          <a:spLocks noChangeAspect="1"/>
        </xdr:cNvSpPr>
      </xdr:nvSpPr>
      <xdr:spPr>
        <a:xfrm>
          <a:off x="762000" y="238125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276225</xdr:colOff>
      <xdr:row>0</xdr:row>
      <xdr:rowOff>152400</xdr:rowOff>
    </xdr:from>
    <xdr:to>
      <xdr:col>2</xdr:col>
      <xdr:colOff>1504950</xdr:colOff>
      <xdr:row>4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52400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7" sqref="E17"/>
    </sheetView>
  </sheetViews>
  <sheetFormatPr defaultColWidth="9.140625" defaultRowHeight="15"/>
  <cols>
    <col min="1" max="1" width="4.140625" style="1" customWidth="1"/>
    <col min="2" max="2" width="4.7109375" style="1" customWidth="1"/>
    <col min="3" max="3" width="50.57421875" style="1" customWidth="1"/>
    <col min="4" max="4" width="1.57421875" style="1" customWidth="1"/>
    <col min="5" max="5" width="40.421875" style="1" customWidth="1"/>
    <col min="6" max="6" width="5.28125" style="1" customWidth="1"/>
    <col min="7" max="7" width="9.140625" style="1" customWidth="1"/>
    <col min="8" max="8" width="39.28125" style="1" hidden="1" customWidth="1"/>
    <col min="9" max="9" width="10.28125" style="1" hidden="1" customWidth="1"/>
    <col min="10" max="10" width="10.421875" style="1" hidden="1" customWidth="1"/>
    <col min="11" max="11" width="10.7109375" style="1" hidden="1" customWidth="1"/>
    <col min="12" max="15" width="9.140625" style="1" hidden="1" customWidth="1"/>
    <col min="16" max="16" width="71.57421875" style="1" hidden="1" customWidth="1"/>
    <col min="17" max="17" width="10.28125" style="1" hidden="1" customWidth="1"/>
    <col min="18" max="18" width="10.421875" style="1" hidden="1" customWidth="1"/>
    <col min="19" max="19" width="6.28125" style="1" hidden="1" customWidth="1"/>
    <col min="20" max="23" width="9.140625" style="1" hidden="1" customWidth="1"/>
    <col min="24" max="24" width="9.140625" style="1" customWidth="1"/>
    <col min="25" max="16384" width="9.140625" style="1" customWidth="1"/>
  </cols>
  <sheetData>
    <row r="1" ht="15">
      <c r="H1" s="1" t="s">
        <v>30</v>
      </c>
    </row>
    <row r="2" spans="1:8" s="57" customFormat="1" ht="12.75">
      <c r="A2" s="48"/>
      <c r="B2" s="48"/>
      <c r="C2" s="48"/>
      <c r="D2" s="48"/>
      <c r="E2" s="48"/>
      <c r="F2" s="48"/>
      <c r="G2" s="48"/>
      <c r="H2" s="48" t="s">
        <v>31</v>
      </c>
    </row>
    <row r="3" spans="1:8" s="57" customFormat="1" ht="16.5" customHeight="1">
      <c r="A3" s="48"/>
      <c r="B3" s="49"/>
      <c r="C3" s="55" t="s">
        <v>27</v>
      </c>
      <c r="D3" s="50"/>
      <c r="E3" s="50"/>
      <c r="F3" s="51"/>
      <c r="G3" s="51"/>
      <c r="H3" s="48"/>
    </row>
    <row r="4" spans="2:5" s="52" customFormat="1" ht="15.75">
      <c r="B4" s="53"/>
      <c r="C4" s="56" t="s">
        <v>28</v>
      </c>
      <c r="D4" s="54"/>
      <c r="E4" s="54"/>
    </row>
    <row r="5" ht="15">
      <c r="C5" s="47"/>
    </row>
    <row r="6" spans="3:19" ht="16.5">
      <c r="C6" s="68" t="s">
        <v>0</v>
      </c>
      <c r="D6" s="69"/>
      <c r="E6" s="69"/>
      <c r="P6" s="2" t="s">
        <v>1</v>
      </c>
      <c r="Q6" s="2"/>
      <c r="R6" s="3"/>
      <c r="S6" s="3"/>
    </row>
    <row r="7" spans="8:19" ht="15">
      <c r="H7" s="4" t="s">
        <v>2</v>
      </c>
      <c r="I7" s="5">
        <v>3218.76</v>
      </c>
      <c r="P7" s="5"/>
      <c r="Q7" s="5">
        <v>180</v>
      </c>
      <c r="R7" s="5">
        <v>14</v>
      </c>
      <c r="S7" s="3"/>
    </row>
    <row r="8" spans="3:19" ht="15.75">
      <c r="C8" s="58" t="s">
        <v>3</v>
      </c>
      <c r="D8" s="6"/>
      <c r="E8" s="59">
        <v>39479</v>
      </c>
      <c r="H8" s="7"/>
      <c r="I8" s="3"/>
      <c r="P8" s="5">
        <v>181</v>
      </c>
      <c r="Q8" s="5">
        <v>540</v>
      </c>
      <c r="R8" s="5">
        <v>28</v>
      </c>
      <c r="S8" s="3"/>
    </row>
    <row r="9" spans="3:19" ht="15.75">
      <c r="C9" s="58" t="s">
        <v>4</v>
      </c>
      <c r="D9" s="6"/>
      <c r="E9" s="60">
        <v>41274</v>
      </c>
      <c r="H9" s="70" t="s">
        <v>29</v>
      </c>
      <c r="I9" s="71"/>
      <c r="J9" s="8" t="s">
        <v>5</v>
      </c>
      <c r="K9" s="8" t="s">
        <v>6</v>
      </c>
      <c r="P9" s="5">
        <v>541</v>
      </c>
      <c r="Q9" s="5">
        <v>1080</v>
      </c>
      <c r="R9" s="5">
        <v>42</v>
      </c>
      <c r="S9" s="3"/>
    </row>
    <row r="10" spans="3:19" ht="15.75">
      <c r="C10" s="58" t="s">
        <v>33</v>
      </c>
      <c r="D10" s="6"/>
      <c r="E10" s="61">
        <v>6500</v>
      </c>
      <c r="H10" s="5"/>
      <c r="I10" s="5">
        <v>10700</v>
      </c>
      <c r="J10" s="5">
        <v>15</v>
      </c>
      <c r="K10" s="5">
        <f>(I10*J10)/100</f>
        <v>1605</v>
      </c>
      <c r="P10" s="5">
        <v>1081</v>
      </c>
      <c r="Q10" s="5"/>
      <c r="R10" s="5">
        <v>56</v>
      </c>
      <c r="S10" s="3"/>
    </row>
    <row r="11" spans="3:19" ht="15.75">
      <c r="C11" s="58" t="s">
        <v>34</v>
      </c>
      <c r="D11" s="6"/>
      <c r="E11" s="62">
        <v>3033.98</v>
      </c>
      <c r="H11" s="5">
        <f>I10+1</f>
        <v>10701</v>
      </c>
      <c r="I11" s="5">
        <v>26000</v>
      </c>
      <c r="J11" s="5">
        <v>20</v>
      </c>
      <c r="K11" s="5">
        <f>((I11-I10)*J11)/100+K10</f>
        <v>4665</v>
      </c>
      <c r="P11" s="2"/>
      <c r="Q11" s="2"/>
      <c r="R11" s="3"/>
      <c r="S11" s="3"/>
    </row>
    <row r="12" spans="3:18" ht="15.75">
      <c r="C12" s="58" t="s">
        <v>35</v>
      </c>
      <c r="D12" s="6"/>
      <c r="E12" s="61">
        <v>6000</v>
      </c>
      <c r="H12" s="5">
        <f>I11+1</f>
        <v>26001</v>
      </c>
      <c r="I12" s="5">
        <v>94000</v>
      </c>
      <c r="J12" s="5">
        <v>27</v>
      </c>
      <c r="K12" s="5">
        <f>((I12-I11)*J12)/100+K11</f>
        <v>23025</v>
      </c>
      <c r="P12" s="2"/>
      <c r="Q12" s="5">
        <f>E17</f>
        <v>1795</v>
      </c>
      <c r="R12" s="5">
        <f>IF(Q12&gt;=P10,R10,(IF(Q12&gt;=P9,R9,(IF(Q12&gt;=P8,R8,R7)))))</f>
        <v>56</v>
      </c>
    </row>
    <row r="13" spans="3:19" ht="15.75">
      <c r="C13" s="58" t="s">
        <v>32</v>
      </c>
      <c r="D13" s="6"/>
      <c r="E13" s="61" t="s">
        <v>31</v>
      </c>
      <c r="H13" s="5">
        <f>I12+1</f>
        <v>94001</v>
      </c>
      <c r="I13" s="5"/>
      <c r="J13" s="5">
        <v>35</v>
      </c>
      <c r="K13" s="5">
        <f>(I13*J13)/100</f>
        <v>0</v>
      </c>
      <c r="P13" s="2"/>
      <c r="Q13" s="2"/>
      <c r="R13" s="3"/>
      <c r="S13" s="3"/>
    </row>
    <row r="14" spans="3:19" ht="15">
      <c r="C14" s="9"/>
      <c r="E14" s="10"/>
      <c r="H14" s="2"/>
      <c r="I14" s="2"/>
      <c r="J14" s="5">
        <f>E12+E22</f>
        <v>6000</v>
      </c>
      <c r="K14" s="5">
        <f>IF(J14&gt;=H13,J13,(IF(J14&gt;=H12,J12,(IF(J14&gt;=H11,J11,J10)))))</f>
        <v>15</v>
      </c>
      <c r="P14" s="2"/>
      <c r="Q14" s="2"/>
      <c r="R14" s="3"/>
      <c r="S14" s="3"/>
    </row>
    <row r="15" spans="16:19" ht="15">
      <c r="P15" s="2"/>
      <c r="Q15" s="2"/>
      <c r="R15" s="3"/>
      <c r="S15" s="3"/>
    </row>
    <row r="16" spans="9:19" ht="15">
      <c r="I16" s="5">
        <f>IF((J14-I10)&gt;0,(IF($E$12&lt;I10,($J$14-I10),0)),0)</f>
        <v>0</v>
      </c>
      <c r="J16" s="5">
        <v>20</v>
      </c>
      <c r="K16" s="5">
        <f>(I16*J16)/100</f>
        <v>0</v>
      </c>
      <c r="P16" s="2"/>
      <c r="Q16" s="2"/>
      <c r="R16" s="3"/>
      <c r="S16" s="3"/>
    </row>
    <row r="17" spans="3:18" ht="15.75">
      <c r="C17" s="58" t="s">
        <v>7</v>
      </c>
      <c r="D17" s="66"/>
      <c r="E17" s="63">
        <f>E9-E8</f>
        <v>1795</v>
      </c>
      <c r="I17" s="5">
        <f>IF(AND(J14&gt;I10,I16=0),0,($E$22-I16))</f>
        <v>0</v>
      </c>
      <c r="J17" s="5">
        <v>15</v>
      </c>
      <c r="K17" s="5">
        <f>(I17*J17)/100</f>
        <v>0</v>
      </c>
      <c r="P17" s="2"/>
      <c r="Q17" s="2"/>
      <c r="R17" s="2"/>
    </row>
    <row r="18" spans="3:18" ht="15.75">
      <c r="C18" s="58" t="s">
        <v>36</v>
      </c>
      <c r="D18" s="66"/>
      <c r="E18" s="62">
        <f>IF(E17&lt;365,0,((E11/365)*E17))</f>
        <v>14920.531780821917</v>
      </c>
      <c r="I18" s="5">
        <f>SUM(I16:I17)</f>
        <v>0</v>
      </c>
      <c r="J18" s="5"/>
      <c r="K18" s="5">
        <f>SUM(K16:K17)</f>
        <v>0</v>
      </c>
      <c r="P18" s="4" t="s">
        <v>3</v>
      </c>
      <c r="Q18" s="11">
        <f>E8</f>
        <v>39479</v>
      </c>
      <c r="R18" s="12"/>
    </row>
    <row r="19" spans="3:18" ht="15.75">
      <c r="C19" s="58" t="s">
        <v>37</v>
      </c>
      <c r="D19" s="66"/>
      <c r="E19" s="62">
        <f>E18*0.0066</f>
        <v>98.47550975342465</v>
      </c>
      <c r="P19" s="4" t="s">
        <v>9</v>
      </c>
      <c r="Q19" s="11">
        <f>E9</f>
        <v>41274</v>
      </c>
      <c r="R19" s="12"/>
    </row>
    <row r="20" spans="3:18" ht="16.5" thickBot="1">
      <c r="C20" s="58" t="s">
        <v>38</v>
      </c>
      <c r="D20" s="66"/>
      <c r="E20" s="62">
        <f>E18-E19</f>
        <v>14822.056271068492</v>
      </c>
      <c r="I20" s="5">
        <f>IF((J14-I11)&gt;0,(IF($E$12&lt;I11,($J$14-I11),0)),0)</f>
        <v>0</v>
      </c>
      <c r="J20" s="5">
        <v>27</v>
      </c>
      <c r="K20" s="5">
        <f>(I20*J20)/100</f>
        <v>0</v>
      </c>
      <c r="P20" s="2"/>
      <c r="Q20" s="2"/>
      <c r="R20" s="2"/>
    </row>
    <row r="21" spans="3:18" ht="16.5" thickBot="1">
      <c r="C21" s="58" t="s">
        <v>8</v>
      </c>
      <c r="D21" s="66"/>
      <c r="E21" s="64">
        <f>IF(E13="hayır",0,R12)</f>
        <v>0</v>
      </c>
      <c r="I21" s="5">
        <f>IF(I20=0,0,($E$22-I20))</f>
        <v>0</v>
      </c>
      <c r="J21" s="5">
        <v>20</v>
      </c>
      <c r="K21" s="5">
        <f>(I21*J21)/100</f>
        <v>0</v>
      </c>
      <c r="P21" s="13" t="s">
        <v>10</v>
      </c>
      <c r="Q21" s="14"/>
      <c r="R21" s="15"/>
    </row>
    <row r="22" spans="3:18" ht="15.75">
      <c r="C22" s="58" t="s">
        <v>39</v>
      </c>
      <c r="D22" s="66"/>
      <c r="E22" s="62">
        <f>(E10/30)*E21</f>
        <v>0</v>
      </c>
      <c r="I22" s="5">
        <f>SUM(I20:I21)</f>
        <v>0</v>
      </c>
      <c r="J22" s="5"/>
      <c r="K22" s="5">
        <f>SUM(K20:K21)</f>
        <v>0</v>
      </c>
      <c r="P22" s="2"/>
      <c r="Q22" s="2"/>
      <c r="R22" s="2"/>
    </row>
    <row r="23" spans="3:18" ht="15.75">
      <c r="C23" s="58" t="s">
        <v>40</v>
      </c>
      <c r="D23" s="66"/>
      <c r="E23" s="62">
        <f>IF(K27&gt;0,K27,((E22*K14)/100))</f>
        <v>0</v>
      </c>
      <c r="P23" s="16" t="s">
        <v>11</v>
      </c>
      <c r="Q23" s="17"/>
      <c r="R23" s="18"/>
    </row>
    <row r="24" spans="3:18" ht="15.75">
      <c r="C24" s="58" t="s">
        <v>41</v>
      </c>
      <c r="D24" s="66"/>
      <c r="E24" s="62">
        <f>E22*0.006</f>
        <v>0</v>
      </c>
      <c r="I24" s="5">
        <f>IF((J14-I12)&gt;0,(IF($E$12&lt;I12,($J$14-I12),0)),0)</f>
        <v>0</v>
      </c>
      <c r="J24" s="5">
        <v>35</v>
      </c>
      <c r="K24" s="5">
        <f>(I24*J24)/100</f>
        <v>0</v>
      </c>
      <c r="P24" s="19" t="s">
        <v>12</v>
      </c>
      <c r="Q24" s="20" t="s">
        <v>13</v>
      </c>
      <c r="R24" s="21" t="s">
        <v>14</v>
      </c>
    </row>
    <row r="25" spans="3:18" ht="15.75">
      <c r="C25" s="58" t="s">
        <v>42</v>
      </c>
      <c r="D25" s="66"/>
      <c r="E25" s="62">
        <f>E22-E23-E24</f>
        <v>0</v>
      </c>
      <c r="I25" s="5">
        <f>IF(I24=0,0,($E$22-I24))</f>
        <v>0</v>
      </c>
      <c r="J25" s="5">
        <v>27</v>
      </c>
      <c r="K25" s="5">
        <f>(I25*J25)/100</f>
        <v>0</v>
      </c>
      <c r="P25" s="22">
        <f>DAY(Q18)</f>
        <v>1</v>
      </c>
      <c r="Q25" s="23">
        <f>MONTH(Q18)</f>
        <v>2</v>
      </c>
      <c r="R25" s="24">
        <f>YEAR(Q18)</f>
        <v>2008</v>
      </c>
    </row>
    <row r="26" spans="3:18" ht="15">
      <c r="C26" s="67"/>
      <c r="D26" s="67"/>
      <c r="E26" s="67"/>
      <c r="I26" s="5">
        <f>SUM(I24:I25)</f>
        <v>0</v>
      </c>
      <c r="J26" s="5"/>
      <c r="K26" s="5">
        <f>SUM(K24:K25)</f>
        <v>0</v>
      </c>
      <c r="P26" s="25"/>
      <c r="Q26" s="2"/>
      <c r="R26" s="2"/>
    </row>
    <row r="27" spans="3:18" ht="15.75">
      <c r="C27" s="58" t="s">
        <v>43</v>
      </c>
      <c r="D27" s="66"/>
      <c r="E27" s="65">
        <f>E25+E20</f>
        <v>14822.056271068492</v>
      </c>
      <c r="K27" s="5">
        <f>K18+K22+K26</f>
        <v>0</v>
      </c>
      <c r="P27" s="16" t="s">
        <v>15</v>
      </c>
      <c r="Q27" s="17"/>
      <c r="R27" s="18"/>
    </row>
    <row r="28" spans="3:18" ht="15">
      <c r="C28" s="67"/>
      <c r="D28" s="67"/>
      <c r="E28" s="67"/>
      <c r="P28" s="19" t="s">
        <v>12</v>
      </c>
      <c r="Q28" s="20" t="s">
        <v>13</v>
      </c>
      <c r="R28" s="21" t="s">
        <v>14</v>
      </c>
    </row>
    <row r="29" spans="3:18" ht="15.75">
      <c r="C29" s="67"/>
      <c r="D29" s="67"/>
      <c r="E29" s="67"/>
      <c r="P29" s="22">
        <f>DAY(Q19)</f>
        <v>31</v>
      </c>
      <c r="Q29" s="23">
        <f>MONTH(Q19)</f>
        <v>12</v>
      </c>
      <c r="R29" s="24">
        <f>YEAR(Q19)</f>
        <v>2012</v>
      </c>
    </row>
    <row r="30" spans="17:18" ht="15">
      <c r="Q30" s="2"/>
      <c r="R30" s="2"/>
    </row>
    <row r="31" spans="16:18" ht="15">
      <c r="P31" s="16" t="s">
        <v>16</v>
      </c>
      <c r="Q31" s="17"/>
      <c r="R31" s="18"/>
    </row>
    <row r="32" spans="16:18" ht="15">
      <c r="P32" s="19" t="s">
        <v>12</v>
      </c>
      <c r="Q32" s="20" t="s">
        <v>13</v>
      </c>
      <c r="R32" s="21" t="s">
        <v>14</v>
      </c>
    </row>
    <row r="33" spans="16:18" ht="15.75">
      <c r="P33" s="22">
        <f>IF(R29&gt;R25,(IF((P29-P25)&lt;0,((P29+30)-P25),(P29-P25))),0)</f>
        <v>30</v>
      </c>
      <c r="Q33" s="23">
        <f>IF(R29&gt;R25,(IF(OR(P29-P25&lt;0,Q29-Q25&lt;0),(IF(AND(P29&lt;P25,(Q29-1)&lt;Q25),(((Q29-1)+12)-Q25),((IF(Q29&gt;=Q25,((Q29-1)-Q25),((Q29+12)-Q25)))))),(Q29-Q25))),0)</f>
        <v>10</v>
      </c>
      <c r="R33" s="24">
        <f>IF(R29&gt;R25,(IF((IF(Q29-Q25&lt;0,((R29-1)-R25),R29-R25))&lt;0,0,(IF(Q29-Q25&lt;0,((R29-1)-R25),R29-R25)))),0)</f>
        <v>4</v>
      </c>
    </row>
    <row r="34" spans="16:18" ht="15">
      <c r="P34" s="2"/>
      <c r="Q34" s="2"/>
      <c r="R34" s="2"/>
    </row>
    <row r="35" spans="16:18" ht="15.75" thickBot="1">
      <c r="P35" s="2"/>
      <c r="Q35" s="2"/>
      <c r="R35" s="2"/>
    </row>
    <row r="36" spans="16:18" ht="16.5" thickBot="1">
      <c r="P36" s="26" t="s">
        <v>17</v>
      </c>
      <c r="Q36" s="27"/>
      <c r="R36" s="28"/>
    </row>
    <row r="37" spans="16:18" ht="15">
      <c r="P37" s="2"/>
      <c r="Q37" s="2"/>
      <c r="R37" s="2"/>
    </row>
    <row r="38" spans="16:18" ht="15.75">
      <c r="P38" s="29" t="s">
        <v>14</v>
      </c>
      <c r="Q38" s="30">
        <f>R33</f>
        <v>4</v>
      </c>
      <c r="R38" s="28"/>
    </row>
    <row r="39" spans="16:18" ht="15.75">
      <c r="P39" s="31" t="s">
        <v>13</v>
      </c>
      <c r="Q39" s="30">
        <f>Q33</f>
        <v>10</v>
      </c>
      <c r="R39" s="28"/>
    </row>
    <row r="40" spans="16:18" ht="15.75">
      <c r="P40" s="31" t="s">
        <v>12</v>
      </c>
      <c r="Q40" s="30">
        <f>P33</f>
        <v>30</v>
      </c>
      <c r="R40" s="28"/>
    </row>
    <row r="41" spans="16:18" ht="16.5">
      <c r="P41" s="32" t="str">
        <f>IF(Q38&lt;1," PERSONEL KIDEM TAZMİNATINA HAK KAZANMAMIŞTIR ! "," PERSONEL KIDEM TAZMİNATINA HAK KAZANMIŞTIR.")</f>
        <v> PERSONEL KIDEM TAZMİNATINA HAK KAZANMIŞTIR.</v>
      </c>
      <c r="Q41" s="33"/>
      <c r="R41" s="28"/>
    </row>
    <row r="42" ht="15">
      <c r="P42" s="25">
        <f>IF(Q18&gt;Q19," UYARI : GİRİŞ TARİHİ ÇIKIŞ TARİHİNDEN BÜYÜK OLAMAZ ","")</f>
      </c>
    </row>
    <row r="43" spans="16:18" ht="16.5">
      <c r="P43" s="34" t="s">
        <v>17</v>
      </c>
      <c r="Q43" s="35"/>
      <c r="R43" s="36"/>
    </row>
    <row r="44" spans="16:19" ht="15">
      <c r="P44" s="37" t="s">
        <v>14</v>
      </c>
      <c r="Q44" s="38"/>
      <c r="R44" s="39">
        <f>Q38</f>
        <v>4</v>
      </c>
      <c r="S44" s="1">
        <f>R44*365</f>
        <v>1460</v>
      </c>
    </row>
    <row r="45" spans="16:19" ht="15">
      <c r="P45" s="37" t="s">
        <v>13</v>
      </c>
      <c r="Q45" s="38"/>
      <c r="R45" s="39">
        <f>Q39</f>
        <v>10</v>
      </c>
      <c r="S45" s="1">
        <f>R45*30</f>
        <v>300</v>
      </c>
    </row>
    <row r="46" spans="16:19" ht="15">
      <c r="P46" s="37" t="s">
        <v>12</v>
      </c>
      <c r="Q46" s="38"/>
      <c r="R46" s="39">
        <f>Q40</f>
        <v>30</v>
      </c>
      <c r="S46" s="40">
        <f>R46</f>
        <v>30</v>
      </c>
    </row>
    <row r="47" spans="16:19" ht="15">
      <c r="P47" s="41"/>
      <c r="Q47" s="41"/>
      <c r="R47" s="42"/>
      <c r="S47" s="1">
        <f>SUM(S44:S46)</f>
        <v>1790</v>
      </c>
    </row>
    <row r="48" spans="16:18" ht="16.5">
      <c r="P48" s="34" t="s">
        <v>18</v>
      </c>
      <c r="Q48" s="35"/>
      <c r="R48" s="43"/>
    </row>
    <row r="49" spans="16:18" ht="15">
      <c r="P49" s="37" t="s">
        <v>19</v>
      </c>
      <c r="Q49" s="38"/>
      <c r="R49" s="44">
        <f>IF(E11&gt;I7,(I7/30),(E11/30))</f>
        <v>101.13266666666667</v>
      </c>
    </row>
    <row r="50" spans="16:18" ht="15">
      <c r="P50" s="41"/>
      <c r="Q50" s="41"/>
      <c r="R50" s="45"/>
    </row>
    <row r="51" spans="16:18" ht="16.5">
      <c r="P51" s="34" t="s">
        <v>20</v>
      </c>
      <c r="Q51" s="35"/>
      <c r="R51" s="46"/>
    </row>
    <row r="52" spans="16:18" ht="15">
      <c r="P52" s="37" t="s">
        <v>21</v>
      </c>
      <c r="Q52" s="38"/>
      <c r="R52" s="44">
        <f>R49*30*R44</f>
        <v>12135.92</v>
      </c>
    </row>
    <row r="53" spans="16:18" ht="15">
      <c r="P53" s="37" t="s">
        <v>22</v>
      </c>
      <c r="Q53" s="38"/>
      <c r="R53" s="44">
        <f>((R49*30)/12)*R45</f>
        <v>2528.3166666666666</v>
      </c>
    </row>
    <row r="54" spans="16:18" ht="15">
      <c r="P54" s="37" t="s">
        <v>23</v>
      </c>
      <c r="Q54" s="38"/>
      <c r="R54" s="44">
        <f>((R49*30)/365)*R46</f>
        <v>249.36821917808217</v>
      </c>
    </row>
    <row r="55" spans="16:18" ht="15">
      <c r="P55" s="37" t="s">
        <v>24</v>
      </c>
      <c r="Q55" s="38"/>
      <c r="R55" s="44">
        <f>SUM(R52:R54)</f>
        <v>14913.60488584475</v>
      </c>
    </row>
    <row r="56" spans="16:18" ht="15">
      <c r="P56" s="37" t="s">
        <v>25</v>
      </c>
      <c r="Q56" s="38"/>
      <c r="R56" s="44">
        <f>R55*0.006</f>
        <v>89.4816293150685</v>
      </c>
    </row>
    <row r="57" spans="16:18" ht="15">
      <c r="P57" s="37" t="s">
        <v>26</v>
      </c>
      <c r="Q57" s="38"/>
      <c r="R57" s="44">
        <f>R55-R56</f>
        <v>14824.123256529681</v>
      </c>
    </row>
  </sheetData>
  <sheetProtection password="AC40" sheet="1"/>
  <protectedRanges>
    <protectedRange sqref="Q18:Q19" name="Aralık2"/>
  </protectedRanges>
  <mergeCells count="2">
    <mergeCell ref="C6:E6"/>
    <mergeCell ref="H9:I9"/>
  </mergeCells>
  <dataValidations count="2">
    <dataValidation type="whole" allowBlank="1" showInputMessage="1" showErrorMessage="1" errorTitle="YANLIŞ VERİ GİRİŞİ" error="1974 İLE 2010 ARASI SAYILARDAN GİREBİLİRSİNİZ!" sqref="R25">
      <formula1>1974</formula1>
      <formula2>2010</formula2>
    </dataValidation>
    <dataValidation type="list" allowBlank="1" showInputMessage="1" showErrorMessage="1" sqref="E13">
      <formula1>$H$1:$H$2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İbrahim</cp:lastModifiedBy>
  <dcterms:created xsi:type="dcterms:W3CDTF">2009-02-28T13:10:16Z</dcterms:created>
  <dcterms:modified xsi:type="dcterms:W3CDTF">2013-01-25T09:48:47Z</dcterms:modified>
  <cp:category/>
  <cp:version/>
  <cp:contentType/>
  <cp:contentStatus/>
</cp:coreProperties>
</file>